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580" activeTab="0"/>
  </bookViews>
  <sheets>
    <sheet name="Итоги" sheetId="1" r:id="rId1"/>
  </sheets>
  <definedNames>
    <definedName name="_xlnm.Print_Area" localSheetId="0">'Итоги'!$A$1:$I$53</definedName>
  </definedNames>
  <calcPr fullCalcOnLoad="1"/>
</workbook>
</file>

<file path=xl/sharedStrings.xml><?xml version="1.0" encoding="utf-8"?>
<sst xmlns="http://schemas.openxmlformats.org/spreadsheetml/2006/main" count="137" uniqueCount="109">
  <si>
    <t>Всего</t>
  </si>
  <si>
    <t>ИТОГО</t>
  </si>
  <si>
    <t>на 4 и 5</t>
  </si>
  <si>
    <t xml:space="preserve">Русский язык </t>
  </si>
  <si>
    <t xml:space="preserve">Литература </t>
  </si>
  <si>
    <t>Иностран. язык</t>
  </si>
  <si>
    <t xml:space="preserve">Математика </t>
  </si>
  <si>
    <t>Информатика</t>
  </si>
  <si>
    <t>Физика</t>
  </si>
  <si>
    <t>Химия</t>
  </si>
  <si>
    <t>Биология</t>
  </si>
  <si>
    <t xml:space="preserve">Искусство </t>
  </si>
  <si>
    <t>История</t>
  </si>
  <si>
    <t>Обществознание</t>
  </si>
  <si>
    <t>География</t>
  </si>
  <si>
    <t>Технология</t>
  </si>
  <si>
    <t>Физкультура</t>
  </si>
  <si>
    <t>ОБЖ</t>
  </si>
  <si>
    <t>%</t>
  </si>
  <si>
    <t>I категории</t>
  </si>
  <si>
    <t>II категории</t>
  </si>
  <si>
    <t>без категории</t>
  </si>
  <si>
    <t>неуспевающие</t>
  </si>
  <si>
    <t>В т.ч. педагогов</t>
  </si>
  <si>
    <t>Предмет</t>
  </si>
  <si>
    <t>без троек</t>
  </si>
  <si>
    <t>-</t>
  </si>
  <si>
    <t>Директор школы</t>
  </si>
  <si>
    <t>1. Обучающиеся</t>
  </si>
  <si>
    <t>2. Работники</t>
  </si>
  <si>
    <t>Охват питанием</t>
  </si>
  <si>
    <t>чел.</t>
  </si>
  <si>
    <t>Прибыло</t>
  </si>
  <si>
    <t>Выбыло</t>
  </si>
  <si>
    <t>из них в ОУ</t>
  </si>
  <si>
    <t>1-4 кл.</t>
  </si>
  <si>
    <t>5-9 кл.</t>
  </si>
  <si>
    <t>10-11 кл.</t>
  </si>
  <si>
    <t>Учатся на 5</t>
  </si>
  <si>
    <t>без двоек</t>
  </si>
  <si>
    <t>кол-во</t>
  </si>
  <si>
    <t>неаттестованные</t>
  </si>
  <si>
    <t>Количество двоек по предметам:</t>
  </si>
  <si>
    <t>без отметок 1(2) кл.</t>
  </si>
  <si>
    <t>Непосещающие</t>
  </si>
  <si>
    <t>Пропущено уроков уч-ся</t>
  </si>
  <si>
    <t>Часто пропускающие</t>
  </si>
  <si>
    <t xml:space="preserve">Л.И. Петухова </t>
  </si>
  <si>
    <t xml:space="preserve">Н.П. Князева </t>
  </si>
  <si>
    <t xml:space="preserve">И.Ф. Орлова </t>
  </si>
  <si>
    <t xml:space="preserve">Л.К. Куваева </t>
  </si>
  <si>
    <t xml:space="preserve">В.И. Красников </t>
  </si>
  <si>
    <t xml:space="preserve">С.Д. Жуйкова </t>
  </si>
  <si>
    <t xml:space="preserve">Н.В. Холуева </t>
  </si>
  <si>
    <t xml:space="preserve">И.В. Годова </t>
  </si>
  <si>
    <t xml:space="preserve">Ю.Н. Протасова </t>
  </si>
  <si>
    <t xml:space="preserve">Л.В. Хаманова </t>
  </si>
  <si>
    <t>Информация о работе</t>
  </si>
  <si>
    <t xml:space="preserve">М.Н. Емельянова </t>
  </si>
  <si>
    <t xml:space="preserve">МКОУ “Основная общеобразовательная школа № 11” п. Большой Исток </t>
  </si>
  <si>
    <t>МКОУ “Начальная общеобразовательная школа № 13” п. Бобровский</t>
  </si>
  <si>
    <t>МКОУ “Основная общеобразовательная школа № 14” г. Сысерть</t>
  </si>
  <si>
    <t xml:space="preserve">МКОУ “Основная общеобразовательная школа № 30” п. Большой Исток </t>
  </si>
  <si>
    <t>МКОУ “Основная общеобразовательная школа № 35” п. Верхняя Сысерть</t>
  </si>
  <si>
    <t>МКОУ “Начальная школа - детский сад № 2”</t>
  </si>
  <si>
    <t>МКВСОУ “Вечерняя (сменная) общеобразовательная школа” г. Сысерть</t>
  </si>
  <si>
    <t>Всего:</t>
  </si>
  <si>
    <t>Фамилия и класс получивших "2" по итогам четверти.</t>
  </si>
  <si>
    <t>из них высшей категор.</t>
  </si>
  <si>
    <t>Поставить точку на номер своей школы.</t>
  </si>
  <si>
    <t>Защиту не снимать!!!</t>
  </si>
  <si>
    <t>Аттестация по полугодиям учтена.</t>
  </si>
  <si>
    <t>Образец - удалить!!!</t>
  </si>
  <si>
    <t xml:space="preserve">Для 10-11 классов в 1 и 3 четвертях успеваемость не заполнять, </t>
  </si>
  <si>
    <t>и как НЕАТТЕСТОВАННЫХ их не указывать.</t>
  </si>
  <si>
    <t xml:space="preserve">Ввести фамилию и класс получивших "2" </t>
  </si>
  <si>
    <t xml:space="preserve">по итогам четверти по каждому предмету. </t>
  </si>
  <si>
    <t>в т.ч. по неув. причине</t>
  </si>
  <si>
    <r>
      <t xml:space="preserve">Заполнить </t>
    </r>
    <r>
      <rPr>
        <b/>
        <sz val="12"/>
        <color indexed="10"/>
        <rFont val="Times New Roman"/>
        <family val="1"/>
      </rPr>
      <t>ВСЕ</t>
    </r>
    <r>
      <rPr>
        <sz val="12"/>
        <color indexed="60"/>
        <rFont val="Times New Roman"/>
        <family val="1"/>
      </rPr>
      <t xml:space="preserve"> пустые ячейки. Проценты считает программа.</t>
    </r>
  </si>
  <si>
    <t>Количество двоек по предметам, как правило, больше числа неуспевающих.</t>
  </si>
  <si>
    <r>
      <t xml:space="preserve">Школам, где </t>
    </r>
    <r>
      <rPr>
        <sz val="12"/>
        <color indexed="10"/>
        <rFont val="Times New Roman"/>
        <family val="1"/>
      </rPr>
      <t>НЕТ</t>
    </r>
    <r>
      <rPr>
        <sz val="12"/>
        <rFont val="Times New Roman"/>
        <family val="1"/>
      </rPr>
      <t xml:space="preserve"> коррекционных классов, лист "</t>
    </r>
    <r>
      <rPr>
        <b/>
        <sz val="12"/>
        <rFont val="Times New Roman"/>
        <family val="1"/>
      </rPr>
      <t>VIII вид</t>
    </r>
    <r>
      <rPr>
        <sz val="12"/>
        <rFont val="Times New Roman"/>
        <family val="1"/>
      </rPr>
      <t xml:space="preserve">" </t>
    </r>
    <r>
      <rPr>
        <b/>
        <sz val="12"/>
        <color indexed="10"/>
        <rFont val="Times New Roman"/>
        <family val="1"/>
      </rPr>
      <t>УДАЛИТЬ</t>
    </r>
    <r>
      <rPr>
        <sz val="12"/>
        <rFont val="Times New Roman"/>
        <family val="1"/>
      </rPr>
      <t>.</t>
    </r>
  </si>
  <si>
    <t>Поставить точку на номер четверти или год.</t>
  </si>
  <si>
    <t>МАОУ “Средняя общеобразовательная школа № 23” г. Сысерть</t>
  </si>
  <si>
    <r>
      <t xml:space="preserve">в т.ч. </t>
    </r>
    <r>
      <rPr>
        <sz val="12"/>
        <rFont val="Times New Roman"/>
        <family val="1"/>
      </rPr>
      <t>соответствие</t>
    </r>
    <r>
      <rPr>
        <sz val="10"/>
        <rFont val="Times New Roman"/>
        <family val="1"/>
      </rPr>
      <t xml:space="preserve"> должн.</t>
    </r>
  </si>
  <si>
    <t xml:space="preserve">МАОО “Средняя общеобразовательная школа № 1” г. Сысерть </t>
  </si>
  <si>
    <t xml:space="preserve">А.Ф. Тарханова </t>
  </si>
  <si>
    <t>МАОУ “Средняя общеобразовательная школа № 3” п. Двуреченск</t>
  </si>
  <si>
    <t xml:space="preserve">М.Н. Титова </t>
  </si>
  <si>
    <t xml:space="preserve">МАОО “Средняя общеобразовательная школа № 5” п. Большой Исток </t>
  </si>
  <si>
    <t>МАОУ “Средняя общеобразовательная школа № 6 им. П.П. Бажова” г. Сысерть</t>
  </si>
  <si>
    <t>МАОУ “Средняя общеобразовательная школа № 7” с. Патруши</t>
  </si>
  <si>
    <t>МАОУ “Средняя общеобразовательная школа № 8” с. Кашино</t>
  </si>
  <si>
    <t>МАОУ “Средняя общеобразовательная школа № 9” с. Щелкун</t>
  </si>
  <si>
    <t xml:space="preserve">В.Н. Шакирова </t>
  </si>
  <si>
    <t xml:space="preserve">Ю.А. Юдин </t>
  </si>
  <si>
    <t xml:space="preserve">С.А. Коновалов </t>
  </si>
  <si>
    <t xml:space="preserve">О.Г. Стихина </t>
  </si>
  <si>
    <r>
      <t xml:space="preserve">в т.ч. </t>
    </r>
    <r>
      <rPr>
        <b/>
        <i/>
        <sz val="12"/>
        <color indexed="10"/>
        <rFont val="Times New Roman"/>
        <family val="1"/>
      </rPr>
      <t>двух</t>
    </r>
    <r>
      <rPr>
        <i/>
        <sz val="12"/>
        <rFont val="Times New Roman"/>
        <family val="1"/>
      </rPr>
      <t>разовым</t>
    </r>
  </si>
  <si>
    <t xml:space="preserve">МАОУ “Средняя общеобразовательная школа № 10” д. Большое Седельниково </t>
  </si>
  <si>
    <t>МАОУ “Основная общеобразовательная школа № 15” г. Сысерть</t>
  </si>
  <si>
    <t xml:space="preserve">МАОУ “Средняя общеобразовательная школа № 16” с. Никольское </t>
  </si>
  <si>
    <t xml:space="preserve">МАОУ “Средняя общеобразовательная школа № 18” п. Октябрьский </t>
  </si>
  <si>
    <t xml:space="preserve">МАОУ “Средняя общеобразовательная школа № 19” с. Новоипатово </t>
  </si>
  <si>
    <t xml:space="preserve">Л.А. Грицай </t>
  </si>
  <si>
    <t xml:space="preserve">Д.В. Абрамов </t>
  </si>
  <si>
    <t xml:space="preserve">Е.А. Малютина </t>
  </si>
  <si>
    <t xml:space="preserve">С.Ю. Деменьшина </t>
  </si>
  <si>
    <t>Файл ПЕРЕИМЕНОВАТЬ по номеру школы, например, "1_Итоги четверти...".</t>
  </si>
  <si>
    <t>МАОУ “Средняя общеобразовательная школа № 2 им. Г.А. Речкалова” п. Бобровский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</si>
</sst>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1">
    <font>
      <sz val="12"/>
      <name val="Times New Roman"/>
      <family val="0"/>
    </font>
    <font>
      <sz val="8"/>
      <name val="Times New Roman"/>
      <family val="1"/>
    </font>
    <font>
      <sz val="12"/>
      <color indexed="12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name val="Times New Roman Cyr"/>
      <family val="0"/>
    </font>
    <font>
      <sz val="12"/>
      <color indexed="63"/>
      <name val="Times New Roman Cyr"/>
      <family val="0"/>
    </font>
    <font>
      <sz val="10"/>
      <name val="Arial Cyr"/>
      <family val="2"/>
    </font>
    <font>
      <sz val="10"/>
      <name val="Times New Roman CYR"/>
      <family val="1"/>
    </font>
    <font>
      <sz val="10"/>
      <name val="Times New Roman Cyr"/>
      <family val="0"/>
    </font>
    <font>
      <sz val="10"/>
      <color indexed="12"/>
      <name val="Times New Roman Cyr"/>
      <family val="0"/>
    </font>
    <font>
      <sz val="10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 Cyr"/>
      <family val="0"/>
    </font>
    <font>
      <b/>
      <i/>
      <sz val="12"/>
      <color indexed="10"/>
      <name val="Times New Roman"/>
      <family val="1"/>
    </font>
    <font>
      <sz val="10"/>
      <color indexed="36"/>
      <name val="Times New Roman Cy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 Cyr"/>
      <family val="0"/>
    </font>
    <font>
      <b/>
      <i/>
      <sz val="12"/>
      <color indexed="60"/>
      <name val="Times New Roman"/>
      <family val="1"/>
    </font>
    <font>
      <sz val="12"/>
      <color indexed="56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 Cyr"/>
      <family val="0"/>
    </font>
    <font>
      <sz val="12"/>
      <color rgb="FFC00000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206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3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180" fontId="0" fillId="0" borderId="10" xfId="57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80" fontId="0" fillId="0" borderId="0" xfId="57" applyNumberFormat="1" applyFont="1" applyBorder="1" applyAlignment="1">
      <alignment horizontal="center" vertical="center"/>
    </xf>
    <xf numFmtId="180" fontId="5" fillId="0" borderId="0" xfId="57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80" fontId="0" fillId="0" borderId="10" xfId="57" applyNumberFormat="1" applyFont="1" applyBorder="1" applyAlignment="1">
      <alignment horizontal="center" vertical="center"/>
    </xf>
    <xf numFmtId="180" fontId="4" fillId="0" borderId="10" xfId="57" applyNumberFormat="1" applyFont="1" applyBorder="1" applyAlignment="1" applyProtection="1">
      <alignment horizontal="center" vertical="center"/>
      <protection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wrapText="1"/>
    </xf>
    <xf numFmtId="0" fontId="53" fillId="0" borderId="0" xfId="0" applyFont="1" applyAlignment="1">
      <alignment/>
    </xf>
    <xf numFmtId="0" fontId="7" fillId="0" borderId="0" xfId="52">
      <alignment/>
      <protection/>
    </xf>
    <xf numFmtId="0" fontId="8" fillId="0" borderId="0" xfId="52" applyFont="1" applyBorder="1" applyAlignment="1">
      <alignment horizontal="left"/>
      <protection/>
    </xf>
    <xf numFmtId="0" fontId="11" fillId="0" borderId="0" xfId="52" applyFont="1" applyBorder="1">
      <alignment/>
      <protection/>
    </xf>
    <xf numFmtId="0" fontId="12" fillId="0" borderId="0" xfId="52" applyFont="1" applyBorder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52" applyFont="1" applyFill="1" applyBorder="1">
      <alignment/>
      <protection/>
    </xf>
    <xf numFmtId="0" fontId="0" fillId="0" borderId="0" xfId="0" applyFont="1" applyAlignment="1" applyProtection="1">
      <alignment horizontal="center"/>
      <protection hidden="1"/>
    </xf>
    <xf numFmtId="0" fontId="7" fillId="0" borderId="0" xfId="52" applyAlignment="1">
      <alignment horizontal="center"/>
      <protection/>
    </xf>
    <xf numFmtId="0" fontId="55" fillId="0" borderId="0" xfId="52" applyFont="1" applyAlignment="1">
      <alignment horizontal="center" vertical="center"/>
      <protection/>
    </xf>
    <xf numFmtId="0" fontId="7" fillId="0" borderId="11" xfId="52" applyBorder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7" fillId="0" borderId="14" xfId="52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7" fillId="0" borderId="16" xfId="52" applyBorder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5" fillId="33" borderId="0" xfId="52" applyFont="1" applyFill="1">
      <alignment/>
      <protection/>
    </xf>
    <xf numFmtId="0" fontId="0" fillId="0" borderId="10" xfId="0" applyFont="1" applyBorder="1" applyAlignment="1">
      <alignment horizontal="left" vertical="center" inden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14" xfId="0" applyFont="1" applyBorder="1" applyAlignment="1" applyProtection="1">
      <alignment/>
      <protection locked="0"/>
    </xf>
    <xf numFmtId="0" fontId="7" fillId="0" borderId="0" xfId="52" applyBorder="1" applyProtection="1">
      <alignment/>
      <protection locked="0"/>
    </xf>
    <xf numFmtId="0" fontId="17" fillId="0" borderId="0" xfId="52" applyFont="1" applyBorder="1" applyProtection="1">
      <alignment/>
      <protection locked="0"/>
    </xf>
    <xf numFmtId="0" fontId="0" fillId="33" borderId="0" xfId="0" applyFont="1" applyFill="1" applyAlignment="1">
      <alignment/>
    </xf>
    <xf numFmtId="0" fontId="60" fillId="0" borderId="0" xfId="0" applyFont="1" applyAlignment="1" applyProtection="1">
      <alignment horizontal="center" vertical="center"/>
      <protection hidden="1"/>
    </xf>
    <xf numFmtId="0" fontId="60" fillId="0" borderId="0" xfId="0" applyFont="1" applyAlignment="1" applyProtection="1">
      <alignment horizontal="center"/>
      <protection hidden="1"/>
    </xf>
    <xf numFmtId="0" fontId="60" fillId="0" borderId="0" xfId="0" applyFont="1" applyAlignment="1">
      <alignment/>
    </xf>
    <xf numFmtId="0" fontId="9" fillId="0" borderId="0" xfId="52" applyFont="1" applyBorder="1" applyAlignment="1">
      <alignment horizontal="right"/>
      <protection/>
    </xf>
    <xf numFmtId="0" fontId="9" fillId="0" borderId="0" xfId="52" applyFont="1" applyFill="1" applyBorder="1" applyAlignment="1">
      <alignment horizontal="right"/>
      <protection/>
    </xf>
    <xf numFmtId="0" fontId="7" fillId="0" borderId="12" xfId="52" applyBorder="1" applyProtection="1">
      <alignment/>
      <protection locked="0"/>
    </xf>
    <xf numFmtId="0" fontId="7" fillId="0" borderId="17" xfId="52" applyBorder="1" applyProtection="1">
      <alignment/>
      <protection locked="0"/>
    </xf>
    <xf numFmtId="0" fontId="55" fillId="0" borderId="0" xfId="52" applyFont="1" applyFill="1">
      <alignment/>
      <protection/>
    </xf>
    <xf numFmtId="0" fontId="0" fillId="0" borderId="0" xfId="0" applyFill="1" applyAlignment="1">
      <alignment/>
    </xf>
    <xf numFmtId="0" fontId="6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9" fillId="0" borderId="0" xfId="53" applyFont="1" applyBorder="1" applyAlignment="1">
      <alignment horizontal="left"/>
      <protection/>
    </xf>
    <xf numFmtId="0" fontId="10" fillId="0" borderId="0" xfId="53" applyFont="1" applyBorder="1" applyAlignment="1">
      <alignment horizontal="left"/>
      <protection/>
    </xf>
    <xf numFmtId="0" fontId="13" fillId="0" borderId="0" xfId="53" applyFont="1" applyBorder="1">
      <alignment/>
      <protection/>
    </xf>
    <xf numFmtId="180" fontId="0" fillId="0" borderId="10" xfId="57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rgb="FFFFFF00"/>
        </patternFill>
      </fill>
    </dxf>
    <dxf>
      <font>
        <color rgb="FFFFFFFF"/>
      </font>
    </dxf>
    <dxf>
      <fill>
        <patternFill>
          <bgColor indexed="14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95250</xdr:rowOff>
    </xdr:from>
    <xdr:to>
      <xdr:col>12</xdr:col>
      <xdr:colOff>590550</xdr:colOff>
      <xdr:row>23</xdr:row>
      <xdr:rowOff>161925</xdr:rowOff>
    </xdr:to>
    <xdr:grpSp>
      <xdr:nvGrpSpPr>
        <xdr:cNvPr id="1" name="Группа 1"/>
        <xdr:cNvGrpSpPr>
          <a:grpSpLocks/>
        </xdr:cNvGrpSpPr>
      </xdr:nvGrpSpPr>
      <xdr:grpSpPr>
        <a:xfrm>
          <a:off x="6210300" y="95250"/>
          <a:ext cx="466725" cy="4724400"/>
          <a:chOff x="6210300" y="142612"/>
          <a:chExt cx="466725" cy="4523523"/>
        </a:xfrm>
        <a:solidFill>
          <a:srgbClr val="FFFFFF"/>
        </a:solidFill>
      </xdr:grpSpPr>
    </xdr:grpSp>
    <xdr:clientData fPrintsWithSheet="0"/>
  </xdr:twoCellAnchor>
  <xdr:twoCellAnchor>
    <xdr:from>
      <xdr:col>12</xdr:col>
      <xdr:colOff>647700</xdr:colOff>
      <xdr:row>1</xdr:row>
      <xdr:rowOff>9525</xdr:rowOff>
    </xdr:from>
    <xdr:to>
      <xdr:col>12</xdr:col>
      <xdr:colOff>1066800</xdr:colOff>
      <xdr:row>7</xdr:row>
      <xdr:rowOff>66675</xdr:rowOff>
    </xdr:to>
    <xdr:grpSp>
      <xdr:nvGrpSpPr>
        <xdr:cNvPr id="23" name="Group 53"/>
        <xdr:cNvGrpSpPr>
          <a:grpSpLocks/>
        </xdr:cNvGrpSpPr>
      </xdr:nvGrpSpPr>
      <xdr:grpSpPr>
        <a:xfrm>
          <a:off x="6734175" y="209550"/>
          <a:ext cx="419100" cy="1114425"/>
          <a:chOff x="1547" y="43"/>
          <a:chExt cx="44" cy="117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tabSelected="1" zoomScalePageLayoutView="0" workbookViewId="0" topLeftCell="A1">
      <selection activeCell="M18" sqref="M18"/>
    </sheetView>
  </sheetViews>
  <sheetFormatPr defaultColWidth="9.00390625" defaultRowHeight="15.75"/>
  <cols>
    <col min="1" max="1" width="22.875" style="0" customWidth="1"/>
    <col min="2" max="9" width="7.125" style="0" customWidth="1"/>
    <col min="10" max="10" width="4.625" style="0" hidden="1" customWidth="1"/>
    <col min="11" max="12" width="7.00390625" style="0" hidden="1" customWidth="1"/>
    <col min="13" max="13" width="14.625" style="0" customWidth="1"/>
    <col min="14" max="33" width="11.25390625" style="0" customWidth="1"/>
    <col min="34" max="34" width="12.50390625" style="0" customWidth="1"/>
  </cols>
  <sheetData>
    <row r="1" spans="1:23" ht="15.75">
      <c r="A1" s="85" t="s">
        <v>57</v>
      </c>
      <c r="B1" s="86"/>
      <c r="C1" s="86"/>
      <c r="D1" s="86"/>
      <c r="E1" s="86"/>
      <c r="F1" s="86"/>
      <c r="G1" s="86"/>
      <c r="H1" s="86"/>
      <c r="I1" s="86"/>
      <c r="M1" s="37"/>
      <c r="N1" s="53" t="s">
        <v>69</v>
      </c>
      <c r="O1" s="53"/>
      <c r="P1" s="53"/>
      <c r="Q1" s="53"/>
      <c r="R1" s="53"/>
      <c r="S1" s="53"/>
      <c r="T1" s="53"/>
      <c r="U1" s="53"/>
      <c r="V1" s="53"/>
      <c r="W1" s="53"/>
    </row>
    <row r="2" spans="1:23" ht="15.75">
      <c r="A2" s="89" t="str">
        <f>VLOOKUP(K2,J5:L25,2,FALSE)</f>
        <v>МКОУ “Основная общеобразовательная школа № 11” п. Большой Исток </v>
      </c>
      <c r="B2" s="89"/>
      <c r="C2" s="89"/>
      <c r="D2" s="89"/>
      <c r="E2" s="89"/>
      <c r="F2" s="89"/>
      <c r="G2" s="89"/>
      <c r="H2" s="89"/>
      <c r="I2" s="89"/>
      <c r="K2" s="19">
        <v>9</v>
      </c>
      <c r="M2" s="37"/>
      <c r="N2" s="70" t="s">
        <v>81</v>
      </c>
      <c r="O2" s="70"/>
      <c r="P2" s="70"/>
      <c r="Q2" s="70"/>
      <c r="R2" s="70"/>
      <c r="S2" s="70"/>
      <c r="T2" s="70"/>
      <c r="U2" s="70"/>
      <c r="V2" s="70"/>
      <c r="W2" s="70"/>
    </row>
    <row r="3" spans="1:23" ht="15.75">
      <c r="A3" s="89" t="str">
        <f>"по итогам  "&amp;IF(K3=5,"",CHOOSE(K3,"I","II","III","IV")&amp;"  четверти")&amp;"  2015/2016  учебного года"</f>
        <v>по итогам  I  четверти  2015/2016  учебного года</v>
      </c>
      <c r="B3" s="89"/>
      <c r="C3" s="89"/>
      <c r="D3" s="89"/>
      <c r="E3" s="89"/>
      <c r="F3" s="89"/>
      <c r="G3" s="89"/>
      <c r="H3" s="89"/>
      <c r="I3" s="89"/>
      <c r="J3" s="33"/>
      <c r="K3" s="19">
        <v>1</v>
      </c>
      <c r="M3" s="37"/>
      <c r="N3" s="53" t="s">
        <v>107</v>
      </c>
      <c r="O3" s="53"/>
      <c r="P3" s="53"/>
      <c r="Q3" s="53"/>
      <c r="R3" s="53"/>
      <c r="S3" s="53"/>
      <c r="T3" s="53"/>
      <c r="U3" s="53"/>
      <c r="V3" s="53"/>
      <c r="W3" s="53"/>
    </row>
    <row r="4" spans="1:23" ht="4.5" customHeight="1">
      <c r="A4" s="11"/>
      <c r="B4" s="11"/>
      <c r="C4" s="11"/>
      <c r="D4" s="11"/>
      <c r="E4" s="11"/>
      <c r="F4" s="11"/>
      <c r="G4" s="11"/>
      <c r="H4" s="11"/>
      <c r="I4" s="11"/>
      <c r="M4" s="37"/>
      <c r="N4" s="59"/>
      <c r="O4" s="59"/>
      <c r="P4" s="59"/>
      <c r="Q4" s="59"/>
      <c r="R4" s="59"/>
      <c r="S4" s="59"/>
      <c r="T4" s="59"/>
      <c r="U4" s="59"/>
      <c r="V4" s="59"/>
      <c r="W4" s="59"/>
    </row>
    <row r="5" spans="1:23" ht="15.75">
      <c r="A5" s="88" t="s">
        <v>28</v>
      </c>
      <c r="B5" s="87" t="s">
        <v>35</v>
      </c>
      <c r="C5" s="87"/>
      <c r="D5" s="87" t="s">
        <v>36</v>
      </c>
      <c r="E5" s="87"/>
      <c r="F5" s="87" t="s">
        <v>37</v>
      </c>
      <c r="G5" s="87"/>
      <c r="H5" s="87" t="s">
        <v>1</v>
      </c>
      <c r="I5" s="87"/>
      <c r="J5" s="71">
        <v>1</v>
      </c>
      <c r="K5" s="81" t="s">
        <v>108</v>
      </c>
      <c r="L5" s="36" t="s">
        <v>47</v>
      </c>
      <c r="M5" s="37"/>
      <c r="N5" s="59" t="s">
        <v>78</v>
      </c>
      <c r="O5" s="59"/>
      <c r="P5" s="59"/>
      <c r="Q5" s="59"/>
      <c r="R5" s="59"/>
      <c r="S5" s="59"/>
      <c r="T5" s="59"/>
      <c r="U5" s="59"/>
      <c r="V5" s="59"/>
      <c r="W5" s="59"/>
    </row>
    <row r="6" spans="1:23" ht="15.75">
      <c r="A6" s="88"/>
      <c r="B6" s="14" t="s">
        <v>31</v>
      </c>
      <c r="C6" s="14" t="s">
        <v>18</v>
      </c>
      <c r="D6" s="14" t="s">
        <v>31</v>
      </c>
      <c r="E6" s="14" t="s">
        <v>18</v>
      </c>
      <c r="F6" s="14" t="s">
        <v>31</v>
      </c>
      <c r="G6" s="14" t="s">
        <v>18</v>
      </c>
      <c r="H6" s="14" t="s">
        <v>31</v>
      </c>
      <c r="I6" s="14" t="s">
        <v>18</v>
      </c>
      <c r="J6" s="71">
        <v>2</v>
      </c>
      <c r="K6" s="81" t="s">
        <v>86</v>
      </c>
      <c r="L6" s="36" t="s">
        <v>87</v>
      </c>
      <c r="M6" s="37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ht="15.75">
      <c r="A7" s="27" t="str">
        <f>IF(K3=5,"На начало года","На начало четверти")</f>
        <v>На начало четверти</v>
      </c>
      <c r="B7" s="9">
        <v>108</v>
      </c>
      <c r="C7" s="14" t="s">
        <v>26</v>
      </c>
      <c r="D7" s="9">
        <v>111</v>
      </c>
      <c r="E7" s="14" t="s">
        <v>26</v>
      </c>
      <c r="F7" s="10">
        <v>0</v>
      </c>
      <c r="G7" s="14" t="s">
        <v>26</v>
      </c>
      <c r="H7" s="14">
        <f aca="true" t="shared" si="0" ref="H7:H12">SUM(B7,D7,F7)</f>
        <v>219</v>
      </c>
      <c r="I7" s="14" t="s">
        <v>26</v>
      </c>
      <c r="J7" s="71">
        <v>3</v>
      </c>
      <c r="K7" s="81" t="s">
        <v>88</v>
      </c>
      <c r="L7" s="36" t="s">
        <v>48</v>
      </c>
      <c r="M7" s="37"/>
      <c r="N7" s="60" t="s">
        <v>70</v>
      </c>
      <c r="O7" s="60"/>
      <c r="P7" s="60"/>
      <c r="Q7" s="60"/>
      <c r="R7" s="60"/>
      <c r="S7" s="60"/>
      <c r="T7" s="60"/>
      <c r="U7" s="60"/>
      <c r="V7" s="60"/>
      <c r="W7" s="60"/>
    </row>
    <row r="8" spans="1:23" ht="15.75">
      <c r="A8" s="8" t="s">
        <v>32</v>
      </c>
      <c r="B8" s="9">
        <v>1</v>
      </c>
      <c r="C8" s="18">
        <f>IF(B$7&gt;0,B8/B$7,0)</f>
        <v>0.009259259259259259</v>
      </c>
      <c r="D8" s="9">
        <v>0</v>
      </c>
      <c r="E8" s="18">
        <f>IF(D$7&gt;0,D8/D$7,0)</f>
        <v>0</v>
      </c>
      <c r="F8" s="9">
        <v>0</v>
      </c>
      <c r="G8" s="18">
        <f>IF(F$7&gt;0,F8/F$7,0)</f>
        <v>0</v>
      </c>
      <c r="H8" s="14">
        <f t="shared" si="0"/>
        <v>1</v>
      </c>
      <c r="I8" s="18">
        <f>IF(H$7&gt;0,H8/H$7,0)</f>
        <v>0.0045662100456621</v>
      </c>
      <c r="J8" s="72">
        <v>4</v>
      </c>
      <c r="K8" s="81" t="s">
        <v>89</v>
      </c>
      <c r="L8" s="36" t="s">
        <v>49</v>
      </c>
      <c r="M8" s="37"/>
      <c r="N8" s="67" t="s">
        <v>80</v>
      </c>
      <c r="O8" s="67"/>
      <c r="P8" s="67"/>
      <c r="Q8" s="67"/>
      <c r="R8" s="67"/>
      <c r="S8" s="67"/>
      <c r="T8" s="67"/>
      <c r="U8" s="67"/>
      <c r="V8" s="67"/>
      <c r="W8" s="67"/>
    </row>
    <row r="9" spans="1:13" ht="15.75">
      <c r="A9" s="8" t="s">
        <v>33</v>
      </c>
      <c r="B9" s="9">
        <v>1</v>
      </c>
      <c r="C9" s="18">
        <f>IF(B$7&gt;0,B9/B$7,0)</f>
        <v>0.009259259259259259</v>
      </c>
      <c r="D9" s="9">
        <v>1</v>
      </c>
      <c r="E9" s="18">
        <f>IF(D$7&gt;0,D9/D$7,0)</f>
        <v>0.009009009009009009</v>
      </c>
      <c r="F9" s="9">
        <v>0</v>
      </c>
      <c r="G9" s="18">
        <f>IF(F$7&gt;0,F9/F$7,0)</f>
        <v>0</v>
      </c>
      <c r="H9" s="14">
        <f t="shared" si="0"/>
        <v>2</v>
      </c>
      <c r="I9" s="18">
        <f>IF(H$7&gt;0,H9/H$7,0)</f>
        <v>0.0091324200913242</v>
      </c>
      <c r="J9" s="71">
        <v>5</v>
      </c>
      <c r="K9" s="81" t="s">
        <v>90</v>
      </c>
      <c r="L9" s="36" t="s">
        <v>103</v>
      </c>
      <c r="M9" s="37"/>
    </row>
    <row r="10" spans="1:23" ht="15.75">
      <c r="A10" s="13" t="s">
        <v>34</v>
      </c>
      <c r="B10" s="9">
        <v>1</v>
      </c>
      <c r="C10" s="18">
        <f>IF(B9&gt;0,B10/B$9,0)</f>
        <v>1</v>
      </c>
      <c r="D10" s="9">
        <v>1</v>
      </c>
      <c r="E10" s="18">
        <f>IF(D9&gt;0,D10/D$9,0)</f>
        <v>1</v>
      </c>
      <c r="F10" s="9">
        <v>0</v>
      </c>
      <c r="G10" s="18">
        <f>IF(F9&gt;0,F10/F$9,0)</f>
        <v>0</v>
      </c>
      <c r="H10" s="14">
        <f t="shared" si="0"/>
        <v>2</v>
      </c>
      <c r="I10" s="18">
        <f>IF(H9&gt;0,H10/H$9,0)</f>
        <v>1</v>
      </c>
      <c r="J10" s="71">
        <v>6</v>
      </c>
      <c r="K10" s="81" t="s">
        <v>91</v>
      </c>
      <c r="L10" s="36" t="s">
        <v>50</v>
      </c>
      <c r="M10" s="37"/>
      <c r="N10" s="62" t="s">
        <v>73</v>
      </c>
      <c r="O10" s="62"/>
      <c r="P10" s="62"/>
      <c r="Q10" s="62"/>
      <c r="R10" s="62"/>
      <c r="S10" s="62"/>
      <c r="T10" s="62"/>
      <c r="U10" s="62"/>
      <c r="V10" s="62"/>
      <c r="W10" s="62"/>
    </row>
    <row r="11" spans="1:23" ht="15.75">
      <c r="A11" s="5" t="str">
        <f>IF(K3=5,"На конец года","На конец четверти")</f>
        <v>На конец четверти</v>
      </c>
      <c r="B11" s="14">
        <f>SUM(B7:B8,-B9)</f>
        <v>108</v>
      </c>
      <c r="C11" s="18">
        <f>IF(B$7&gt;0,B11/B$7,0)</f>
        <v>1</v>
      </c>
      <c r="D11" s="14">
        <f>SUM(D7:D8,-D9)</f>
        <v>110</v>
      </c>
      <c r="E11" s="18">
        <f>IF(D$7&gt;0,D11/D$7,0)</f>
        <v>0.990990990990991</v>
      </c>
      <c r="F11" s="14">
        <f>SUM(F7:F8,-F9)</f>
        <v>0</v>
      </c>
      <c r="G11" s="18">
        <f>IF(F$7&gt;0,F11/F$7,0)</f>
        <v>0</v>
      </c>
      <c r="H11" s="14">
        <f t="shared" si="0"/>
        <v>218</v>
      </c>
      <c r="I11" s="18">
        <f>IF(H$7&gt;0,H11/H$7,0)</f>
        <v>0.9954337899543378</v>
      </c>
      <c r="J11" s="71">
        <v>7</v>
      </c>
      <c r="K11" s="81" t="s">
        <v>92</v>
      </c>
      <c r="L11" s="36" t="s">
        <v>51</v>
      </c>
      <c r="M11" s="37"/>
      <c r="N11" s="62" t="s">
        <v>74</v>
      </c>
      <c r="O11" s="62"/>
      <c r="P11" s="62"/>
      <c r="Q11" s="62"/>
      <c r="R11" s="62"/>
      <c r="S11" s="62"/>
      <c r="T11" s="62"/>
      <c r="U11" s="62"/>
      <c r="V11" s="62"/>
      <c r="W11" s="62"/>
    </row>
    <row r="12" spans="1:23" ht="15.75">
      <c r="A12" s="8" t="s">
        <v>38</v>
      </c>
      <c r="B12" s="9">
        <v>6</v>
      </c>
      <c r="C12" s="18">
        <f>IF(B$11&gt;0,B12/(B$11-B$17),0)</f>
        <v>0.07407407407407407</v>
      </c>
      <c r="D12" s="9">
        <v>0</v>
      </c>
      <c r="E12" s="18">
        <f aca="true" t="shared" si="1" ref="E12:G15">IF(D$11&gt;0,D12/D$11,0)</f>
        <v>0</v>
      </c>
      <c r="F12" s="10">
        <v>0</v>
      </c>
      <c r="G12" s="18">
        <f t="shared" si="1"/>
        <v>0</v>
      </c>
      <c r="H12" s="14">
        <f t="shared" si="0"/>
        <v>6</v>
      </c>
      <c r="I12" s="18">
        <f>IF(OR(K3=1,K3=3),H12/(H$11-H$17-$F$11),H12/(H$11-H$17))</f>
        <v>0.031413612565445025</v>
      </c>
      <c r="J12" s="71">
        <v>8</v>
      </c>
      <c r="K12" s="81" t="s">
        <v>98</v>
      </c>
      <c r="L12" s="36" t="s">
        <v>52</v>
      </c>
      <c r="M12" s="37"/>
      <c r="N12" s="62" t="s">
        <v>71</v>
      </c>
      <c r="O12" s="62"/>
      <c r="P12" s="62"/>
      <c r="Q12" s="62"/>
      <c r="R12" s="62"/>
      <c r="S12" s="62"/>
      <c r="T12" s="62"/>
      <c r="U12" s="62"/>
      <c r="V12" s="62"/>
      <c r="W12" s="62"/>
    </row>
    <row r="13" spans="1:13" ht="15.75">
      <c r="A13" s="8" t="s">
        <v>2</v>
      </c>
      <c r="B13" s="9">
        <v>31</v>
      </c>
      <c r="C13" s="18">
        <f>IF(B$11&gt;0,B13/(B$11-B$17),0)</f>
        <v>0.38271604938271603</v>
      </c>
      <c r="D13" s="9">
        <v>22</v>
      </c>
      <c r="E13" s="18">
        <f t="shared" si="1"/>
        <v>0.2</v>
      </c>
      <c r="F13" s="10">
        <v>0</v>
      </c>
      <c r="G13" s="18">
        <f t="shared" si="1"/>
        <v>0</v>
      </c>
      <c r="H13" s="14">
        <f aca="true" t="shared" si="2" ref="H13:H19">SUM(B13,D13,F13)</f>
        <v>53</v>
      </c>
      <c r="I13" s="18">
        <f>IF(OR(K3=1,K3=3),H13/(H$11-H$17-$F$11),H13/(H$11-H$17))</f>
        <v>0.2774869109947644</v>
      </c>
      <c r="J13" s="71">
        <v>9</v>
      </c>
      <c r="K13" s="82" t="s">
        <v>59</v>
      </c>
      <c r="L13" s="36" t="s">
        <v>104</v>
      </c>
      <c r="M13" s="37"/>
    </row>
    <row r="14" spans="1:23" ht="15.75">
      <c r="A14" s="8" t="s">
        <v>25</v>
      </c>
      <c r="B14" s="14">
        <f>SUM(B12:B13)</f>
        <v>37</v>
      </c>
      <c r="C14" s="18">
        <f>IF(B$11&gt;0,B14/(B$11-B$17),0)</f>
        <v>0.4567901234567901</v>
      </c>
      <c r="D14" s="14">
        <f>SUM(D12:D13)</f>
        <v>22</v>
      </c>
      <c r="E14" s="18">
        <f t="shared" si="1"/>
        <v>0.2</v>
      </c>
      <c r="F14" s="14">
        <f>SUM(F12:F13)</f>
        <v>0</v>
      </c>
      <c r="G14" s="18">
        <f t="shared" si="1"/>
        <v>0</v>
      </c>
      <c r="H14" s="14">
        <f t="shared" si="2"/>
        <v>59</v>
      </c>
      <c r="I14" s="18">
        <f>IF(OR(K3=1,K3=3),H14/(H$11-H$17-$F$11),H14/(H$11-H$17))</f>
        <v>0.3089005235602094</v>
      </c>
      <c r="J14" s="71">
        <v>10</v>
      </c>
      <c r="K14" s="82" t="s">
        <v>60</v>
      </c>
      <c r="L14" s="36" t="s">
        <v>53</v>
      </c>
      <c r="M14" s="37"/>
      <c r="N14" s="59" t="s">
        <v>79</v>
      </c>
      <c r="O14" s="59"/>
      <c r="P14" s="59"/>
      <c r="Q14" s="59"/>
      <c r="R14" s="59"/>
      <c r="S14" s="59"/>
      <c r="T14" s="59"/>
      <c r="U14" s="59"/>
      <c r="V14" s="59"/>
      <c r="W14" s="59"/>
    </row>
    <row r="15" spans="1:13" ht="15.75">
      <c r="A15" s="8" t="s">
        <v>22</v>
      </c>
      <c r="B15" s="9">
        <v>0</v>
      </c>
      <c r="C15" s="18">
        <f>IF(B$11&gt;0,B15/(B$11-B$17),0)</f>
        <v>0</v>
      </c>
      <c r="D15" s="9">
        <v>0</v>
      </c>
      <c r="E15" s="18">
        <f t="shared" si="1"/>
        <v>0</v>
      </c>
      <c r="F15" s="10">
        <v>0</v>
      </c>
      <c r="G15" s="18">
        <f t="shared" si="1"/>
        <v>0</v>
      </c>
      <c r="H15" s="14">
        <f t="shared" si="2"/>
        <v>0</v>
      </c>
      <c r="I15" s="18">
        <f>IF(OR(K3=1,K3=3),H15/(H$11-H$17-$F$11),H15/(H$11-H$17))</f>
        <v>0</v>
      </c>
      <c r="J15" s="71">
        <v>11</v>
      </c>
      <c r="K15" s="82" t="s">
        <v>61</v>
      </c>
      <c r="L15" s="36" t="s">
        <v>54</v>
      </c>
      <c r="M15" s="37"/>
    </row>
    <row r="16" spans="1:23" ht="15.75">
      <c r="A16" s="8" t="s">
        <v>41</v>
      </c>
      <c r="B16" s="9">
        <v>0</v>
      </c>
      <c r="C16" s="18">
        <f>IF(B$11&gt;0,B16/B$11,0)</f>
        <v>0</v>
      </c>
      <c r="D16" s="9">
        <v>3</v>
      </c>
      <c r="E16" s="18">
        <f>IF(D$11&gt;0,D16/D$11,0)</f>
        <v>0.02727272727272727</v>
      </c>
      <c r="F16" s="9">
        <v>0</v>
      </c>
      <c r="G16" s="18">
        <f>IF(F$11&gt;0,F16/F$11,0)</f>
        <v>0</v>
      </c>
      <c r="H16" s="14">
        <f>SUM(B16,D16,F16)</f>
        <v>3</v>
      </c>
      <c r="I16" s="18">
        <f>IF(OR(K3=1,K3=3),H16/(H$11-$F$11),H16/H$11)</f>
        <v>0.013761467889908258</v>
      </c>
      <c r="J16" s="71">
        <v>12</v>
      </c>
      <c r="K16" s="81" t="s">
        <v>99</v>
      </c>
      <c r="L16" s="36" t="s">
        <v>55</v>
      </c>
      <c r="M16" s="37"/>
      <c r="O16" s="60"/>
      <c r="P16" s="60"/>
      <c r="Q16" s="60"/>
      <c r="R16" s="60"/>
      <c r="S16" s="60"/>
      <c r="T16" s="60"/>
      <c r="U16" s="60"/>
      <c r="V16" s="60"/>
      <c r="W16" s="60"/>
    </row>
    <row r="17" spans="1:23" ht="15.75">
      <c r="A17" s="20" t="s">
        <v>43</v>
      </c>
      <c r="B17" s="9">
        <v>27</v>
      </c>
      <c r="C17" s="18">
        <f>IF(B$11&gt;0,B17/B$11,0)</f>
        <v>0.25</v>
      </c>
      <c r="D17" s="14" t="s">
        <v>26</v>
      </c>
      <c r="E17" s="18" t="s">
        <v>26</v>
      </c>
      <c r="F17" s="14" t="s">
        <v>26</v>
      </c>
      <c r="G17" s="18" t="s">
        <v>26</v>
      </c>
      <c r="H17" s="14">
        <f>SUM(B17,D17,F17)</f>
        <v>27</v>
      </c>
      <c r="I17" s="18">
        <f>IF(OR(K3=1,K3=3),H17/(H$11-$F$11),H17/H$11)</f>
        <v>0.12385321100917432</v>
      </c>
      <c r="J17" s="71">
        <v>13</v>
      </c>
      <c r="K17" s="81" t="s">
        <v>100</v>
      </c>
      <c r="L17" s="36" t="s">
        <v>105</v>
      </c>
      <c r="M17" s="37"/>
      <c r="O17" s="60"/>
      <c r="P17" s="60"/>
      <c r="Q17" s="60"/>
      <c r="R17" s="60"/>
      <c r="S17" s="60"/>
      <c r="T17" s="60"/>
      <c r="U17" s="60"/>
      <c r="V17" s="60"/>
      <c r="W17" s="60"/>
    </row>
    <row r="18" spans="1:24" ht="15.75">
      <c r="A18" s="8" t="s">
        <v>39</v>
      </c>
      <c r="B18" s="14">
        <f>B11-SUM(B15:B17)</f>
        <v>81</v>
      </c>
      <c r="C18" s="18">
        <f>IF(B$11&gt;0,B18/(B$11-B$17),0)</f>
        <v>1</v>
      </c>
      <c r="D18" s="14">
        <f>D11-SUM(D15:D17)</f>
        <v>107</v>
      </c>
      <c r="E18" s="18">
        <f>IF(D$11&gt;0,D18/D$11,0)</f>
        <v>0.9727272727272728</v>
      </c>
      <c r="F18" s="14">
        <f>F11-SUM(F15:F17)</f>
        <v>0</v>
      </c>
      <c r="G18" s="18">
        <f>IF(F$11&gt;0,F18/F$11,0)</f>
        <v>0</v>
      </c>
      <c r="H18" s="14">
        <f>SUM(B18,D18,F18)</f>
        <v>188</v>
      </c>
      <c r="I18" s="18">
        <f>IF(H$11&gt;0,H18/(H$11-H$17),0)</f>
        <v>0.9842931937172775</v>
      </c>
      <c r="J18" s="71">
        <v>14</v>
      </c>
      <c r="K18" s="81" t="s">
        <v>101</v>
      </c>
      <c r="L18" s="36" t="s">
        <v>93</v>
      </c>
      <c r="M18" s="37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4"/>
    </row>
    <row r="19" spans="1:23" ht="31.5">
      <c r="A19" s="32" t="s">
        <v>46</v>
      </c>
      <c r="B19" s="9">
        <v>0</v>
      </c>
      <c r="C19" s="18">
        <f>IF(B$11&gt;0,B19/B$11,0)</f>
        <v>0</v>
      </c>
      <c r="D19" s="9">
        <v>0</v>
      </c>
      <c r="E19" s="18">
        <f>IF(D$11&gt;0,D19/D$11,0)</f>
        <v>0</v>
      </c>
      <c r="F19" s="9">
        <v>0</v>
      </c>
      <c r="G19" s="18">
        <f>IF(F$11&gt;0,F19/F$11,0)</f>
        <v>0</v>
      </c>
      <c r="H19" s="14">
        <f t="shared" si="2"/>
        <v>0</v>
      </c>
      <c r="I19" s="18">
        <f>IF(H$11&gt;0,H19/H$11,0)</f>
        <v>0</v>
      </c>
      <c r="J19" s="71">
        <v>15</v>
      </c>
      <c r="K19" s="81" t="s">
        <v>102</v>
      </c>
      <c r="L19" s="36" t="s">
        <v>94</v>
      </c>
      <c r="M19" s="37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 ht="15.75">
      <c r="A20" s="27" t="s">
        <v>44</v>
      </c>
      <c r="B20" s="9">
        <v>0</v>
      </c>
      <c r="C20" s="18">
        <f>IF(B$11&gt;0,B20/B$11,0)</f>
        <v>0</v>
      </c>
      <c r="D20" s="9">
        <v>3</v>
      </c>
      <c r="E20" s="18">
        <f>IF(D$11&gt;0,D20/D$11,0)</f>
        <v>0.02727272727272727</v>
      </c>
      <c r="F20" s="9">
        <v>0</v>
      </c>
      <c r="G20" s="18">
        <f>IF(F$11&gt;0,F20/F$11,0)</f>
        <v>0</v>
      </c>
      <c r="H20" s="14">
        <f>SUM(B20,D20,F20)</f>
        <v>3</v>
      </c>
      <c r="I20" s="18">
        <f>IF(H$11&gt;0,H20/H$11,0)</f>
        <v>0.013761467889908258</v>
      </c>
      <c r="J20" s="71">
        <v>16</v>
      </c>
      <c r="K20" s="81" t="s">
        <v>82</v>
      </c>
      <c r="L20" s="36" t="s">
        <v>106</v>
      </c>
      <c r="M20" s="37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 ht="15.75">
      <c r="A21" s="30" t="s">
        <v>45</v>
      </c>
      <c r="B21" s="9">
        <v>877</v>
      </c>
      <c r="C21" s="14" t="s">
        <v>26</v>
      </c>
      <c r="D21" s="9">
        <v>3568</v>
      </c>
      <c r="E21" s="14" t="s">
        <v>26</v>
      </c>
      <c r="F21" s="9">
        <v>0</v>
      </c>
      <c r="G21" s="14" t="s">
        <v>26</v>
      </c>
      <c r="H21" s="14">
        <f>SUM(B21,D21,F21)</f>
        <v>4445</v>
      </c>
      <c r="I21" s="18" t="s">
        <v>26</v>
      </c>
      <c r="J21" s="71">
        <v>17</v>
      </c>
      <c r="K21" s="82" t="s">
        <v>62</v>
      </c>
      <c r="L21" s="36" t="s">
        <v>56</v>
      </c>
      <c r="M21" s="37"/>
      <c r="N21" s="60" t="s">
        <v>75</v>
      </c>
      <c r="O21" s="34"/>
      <c r="P21" s="34"/>
      <c r="Q21" s="34"/>
      <c r="R21" s="34"/>
      <c r="S21" s="34"/>
      <c r="T21" s="34"/>
      <c r="U21" s="34"/>
      <c r="V21" s="34"/>
      <c r="W21" s="34"/>
    </row>
    <row r="22" spans="1:23" ht="15.75">
      <c r="A22" s="31" t="s">
        <v>77</v>
      </c>
      <c r="B22" s="9">
        <v>16</v>
      </c>
      <c r="C22" s="18">
        <f>IF(B$21&gt;0,B22/B$21,0)</f>
        <v>0.018244013683010263</v>
      </c>
      <c r="D22" s="9">
        <v>1055</v>
      </c>
      <c r="E22" s="18">
        <f>IF(D$21&gt;0,D22/D$21,0)</f>
        <v>0.29568385650224216</v>
      </c>
      <c r="F22" s="9">
        <v>0</v>
      </c>
      <c r="G22" s="18">
        <f>IF(F$21&gt;0,F22/F$21,0)</f>
        <v>0</v>
      </c>
      <c r="H22" s="14">
        <f>SUM(B22,D22,F22)</f>
        <v>1071</v>
      </c>
      <c r="I22" s="18">
        <f>IF(H$21&gt;0,H22/H$21,0)</f>
        <v>0.2409448818897638</v>
      </c>
      <c r="J22" s="71">
        <v>18</v>
      </c>
      <c r="K22" s="83" t="s">
        <v>63</v>
      </c>
      <c r="L22" s="36" t="s">
        <v>95</v>
      </c>
      <c r="M22" s="37"/>
      <c r="N22" s="60" t="s">
        <v>76</v>
      </c>
      <c r="O22" s="34"/>
      <c r="P22" s="34"/>
      <c r="Q22" s="34"/>
      <c r="R22" s="34"/>
      <c r="S22" s="34"/>
      <c r="T22" s="34"/>
      <c r="U22" s="34"/>
      <c r="V22" s="34"/>
      <c r="W22" s="34"/>
    </row>
    <row r="23" spans="1:23" ht="15.75">
      <c r="A23" s="16" t="s">
        <v>30</v>
      </c>
      <c r="B23" s="17">
        <v>108</v>
      </c>
      <c r="C23" s="84">
        <f>IF(B$11&gt;0,B23/B$11,0)</f>
        <v>1</v>
      </c>
      <c r="D23" s="17">
        <v>106</v>
      </c>
      <c r="E23" s="84">
        <f>IF(D$11&gt;0,D23/D$11,0)</f>
        <v>0.9636363636363636</v>
      </c>
      <c r="F23" s="17">
        <v>0</v>
      </c>
      <c r="G23" s="29">
        <f>IF(F$11&gt;0,F23/F$11,0)</f>
        <v>0</v>
      </c>
      <c r="H23" s="3">
        <f>SUM(B23,D23,F23)</f>
        <v>214</v>
      </c>
      <c r="I23" s="29">
        <f>IF(H$11&gt;0,H23/H$11,0)</f>
        <v>0.981651376146789</v>
      </c>
      <c r="J23" s="71">
        <v>19</v>
      </c>
      <c r="K23" s="36" t="s">
        <v>64</v>
      </c>
      <c r="L23" s="36" t="s">
        <v>96</v>
      </c>
      <c r="M23" s="37"/>
      <c r="N23" s="61" t="s">
        <v>72</v>
      </c>
      <c r="O23" s="61"/>
      <c r="P23" s="61"/>
      <c r="Q23" s="61"/>
      <c r="R23" s="61"/>
      <c r="S23" s="61"/>
      <c r="T23" s="61"/>
      <c r="U23" s="61"/>
      <c r="V23" s="61"/>
      <c r="W23" s="61"/>
    </row>
    <row r="24" spans="1:27" ht="15.75">
      <c r="A24" s="80" t="s">
        <v>97</v>
      </c>
      <c r="B24" s="17">
        <v>0</v>
      </c>
      <c r="C24" s="29">
        <f>IF(B$11&gt;0,B24/B$11,0)</f>
        <v>0</v>
      </c>
      <c r="D24" s="17">
        <v>0</v>
      </c>
      <c r="E24" s="29">
        <f>IF(D$11&gt;0,D24/D$11,0)</f>
        <v>0</v>
      </c>
      <c r="F24" s="17">
        <v>0</v>
      </c>
      <c r="G24" s="29">
        <f>IF(F$11&gt;0,F24/F$11,0)</f>
        <v>0</v>
      </c>
      <c r="H24" s="3">
        <f>SUM(B24,D24,F24)</f>
        <v>0</v>
      </c>
      <c r="I24" s="29">
        <f>IF(H$11&gt;0,H24/H$11,0)</f>
        <v>0</v>
      </c>
      <c r="J24" s="71">
        <v>20</v>
      </c>
      <c r="K24" s="36" t="s">
        <v>65</v>
      </c>
      <c r="L24" s="40" t="s">
        <v>58</v>
      </c>
      <c r="N24" s="57" t="s">
        <v>67</v>
      </c>
      <c r="O24" s="57"/>
      <c r="P24" s="57"/>
      <c r="Q24" s="57"/>
      <c r="R24" s="75"/>
      <c r="S24" s="75"/>
      <c r="T24" s="75"/>
      <c r="U24" s="75"/>
      <c r="V24" s="75"/>
      <c r="W24" s="75"/>
      <c r="X24" s="76"/>
      <c r="Y24" s="76"/>
      <c r="Z24" s="76"/>
      <c r="AA24" s="76"/>
    </row>
    <row r="25" spans="1:33" ht="15.75">
      <c r="A25" s="6"/>
      <c r="B25" s="15" t="s">
        <v>42</v>
      </c>
      <c r="C25" s="15"/>
      <c r="D25" s="15"/>
      <c r="E25" s="15"/>
      <c r="F25" s="15"/>
      <c r="G25" s="15"/>
      <c r="H25" s="15"/>
      <c r="I25" s="15"/>
      <c r="J25" s="71">
        <v>21</v>
      </c>
      <c r="K25" s="36" t="s">
        <v>84</v>
      </c>
      <c r="L25" s="40" t="s">
        <v>85</v>
      </c>
      <c r="N25" s="43">
        <v>1</v>
      </c>
      <c r="O25" s="43">
        <v>2</v>
      </c>
      <c r="P25" s="43">
        <v>3</v>
      </c>
      <c r="Q25" s="43">
        <v>4</v>
      </c>
      <c r="R25" s="43">
        <v>5</v>
      </c>
      <c r="S25" s="43">
        <v>6</v>
      </c>
      <c r="T25" s="43">
        <v>7</v>
      </c>
      <c r="U25" s="43">
        <v>8</v>
      </c>
      <c r="V25" s="43">
        <v>9</v>
      </c>
      <c r="W25" s="43">
        <v>10</v>
      </c>
      <c r="X25" s="43">
        <v>11</v>
      </c>
      <c r="Y25" s="43">
        <v>12</v>
      </c>
      <c r="Z25" s="43">
        <v>13</v>
      </c>
      <c r="AA25" s="43">
        <v>14</v>
      </c>
      <c r="AB25" s="43">
        <v>15</v>
      </c>
      <c r="AC25" s="43">
        <v>16</v>
      </c>
      <c r="AD25" s="43">
        <v>17</v>
      </c>
      <c r="AE25" s="43">
        <v>18</v>
      </c>
      <c r="AF25" s="43">
        <v>19</v>
      </c>
      <c r="AG25" s="43">
        <v>20</v>
      </c>
    </row>
    <row r="26" spans="1:34" ht="15.75">
      <c r="A26" s="12" t="s">
        <v>24</v>
      </c>
      <c r="B26" s="14" t="s">
        <v>40</v>
      </c>
      <c r="C26" s="14" t="s">
        <v>18</v>
      </c>
      <c r="D26" s="14" t="s">
        <v>40</v>
      </c>
      <c r="E26" s="14" t="s">
        <v>18</v>
      </c>
      <c r="F26" s="14" t="s">
        <v>40</v>
      </c>
      <c r="G26" s="14" t="s">
        <v>18</v>
      </c>
      <c r="H26" s="14" t="s">
        <v>40</v>
      </c>
      <c r="I26" s="14" t="s">
        <v>18</v>
      </c>
      <c r="M26" t="str">
        <f aca="true" t="shared" si="3" ref="M26:M40">A27</f>
        <v>Русский язык </v>
      </c>
      <c r="N26" s="44"/>
      <c r="O26" s="73"/>
      <c r="P26" s="73"/>
      <c r="Q26" s="73"/>
      <c r="R26" s="73"/>
      <c r="S26" s="73"/>
      <c r="T26" s="73"/>
      <c r="U26" s="73"/>
      <c r="V26" s="73"/>
      <c r="W26" s="73"/>
      <c r="X26" s="55"/>
      <c r="Y26" s="45"/>
      <c r="Z26" s="45"/>
      <c r="AA26" s="45"/>
      <c r="AB26" s="45"/>
      <c r="AC26" s="45"/>
      <c r="AD26" s="45"/>
      <c r="AE26" s="45"/>
      <c r="AF26" s="45"/>
      <c r="AG26" s="46"/>
      <c r="AH26" t="str">
        <f aca="true" t="shared" si="4" ref="AH26:AH40">M26</f>
        <v>Русский язык </v>
      </c>
    </row>
    <row r="27" spans="1:34" ht="15.75">
      <c r="A27" s="5" t="s">
        <v>3</v>
      </c>
      <c r="B27" s="9"/>
      <c r="C27" s="18">
        <f>IF(B$11&gt;0,B27/B$11,0)</f>
        <v>0</v>
      </c>
      <c r="D27" s="9"/>
      <c r="E27" s="18">
        <f>IF(D$11&gt;0,D27/D$11,0)</f>
        <v>0</v>
      </c>
      <c r="F27" s="9"/>
      <c r="G27" s="18">
        <f>IF(F$11&gt;0,F27/F$11,0)</f>
        <v>0</v>
      </c>
      <c r="H27" s="14">
        <f aca="true" t="shared" si="5" ref="H27:H41">SUM(B27,D27,F27)</f>
        <v>0</v>
      </c>
      <c r="I27" s="18">
        <f>IF(H$11&gt;0,H27/H$11,0)</f>
        <v>0</v>
      </c>
      <c r="M27" t="str">
        <f t="shared" si="3"/>
        <v>Литература </v>
      </c>
      <c r="N27" s="47"/>
      <c r="O27" s="65"/>
      <c r="P27" s="65"/>
      <c r="Q27" s="65"/>
      <c r="R27" s="65"/>
      <c r="S27" s="65"/>
      <c r="T27" s="65"/>
      <c r="U27" s="65"/>
      <c r="V27" s="65"/>
      <c r="W27" s="65"/>
      <c r="X27" s="56"/>
      <c r="Y27" s="65"/>
      <c r="Z27" s="48"/>
      <c r="AA27" s="48"/>
      <c r="AB27" s="48"/>
      <c r="AC27" s="48"/>
      <c r="AD27" s="48"/>
      <c r="AE27" s="48"/>
      <c r="AF27" s="48"/>
      <c r="AG27" s="49"/>
      <c r="AH27" t="str">
        <f t="shared" si="4"/>
        <v>Литература </v>
      </c>
    </row>
    <row r="28" spans="1:34" ht="15.75">
      <c r="A28" s="5" t="s">
        <v>4</v>
      </c>
      <c r="B28" s="9"/>
      <c r="C28" s="18">
        <f aca="true" t="shared" si="6" ref="C28:I40">IF(B$11&gt;0,B28/B$11,0)</f>
        <v>0</v>
      </c>
      <c r="D28" s="9"/>
      <c r="E28" s="18">
        <f t="shared" si="6"/>
        <v>0</v>
      </c>
      <c r="F28" s="9"/>
      <c r="G28" s="18">
        <f t="shared" si="6"/>
        <v>0</v>
      </c>
      <c r="H28" s="14">
        <f t="shared" si="5"/>
        <v>0</v>
      </c>
      <c r="I28" s="18">
        <f t="shared" si="6"/>
        <v>0</v>
      </c>
      <c r="M28" t="str">
        <f t="shared" si="3"/>
        <v>Иностран. язык</v>
      </c>
      <c r="N28" s="47"/>
      <c r="O28" s="65"/>
      <c r="P28" s="65"/>
      <c r="Q28" s="65"/>
      <c r="R28" s="65"/>
      <c r="S28" s="65"/>
      <c r="T28" s="65"/>
      <c r="U28" s="65"/>
      <c r="V28" s="65"/>
      <c r="W28" s="65"/>
      <c r="X28" s="48"/>
      <c r="Y28" s="56"/>
      <c r="Z28" s="48"/>
      <c r="AA28" s="48"/>
      <c r="AB28" s="48"/>
      <c r="AC28" s="48"/>
      <c r="AD28" s="48"/>
      <c r="AE28" s="48"/>
      <c r="AF28" s="48"/>
      <c r="AG28" s="49"/>
      <c r="AH28" t="str">
        <f t="shared" si="4"/>
        <v>Иностран. язык</v>
      </c>
    </row>
    <row r="29" spans="1:34" ht="15.75">
      <c r="A29" s="5" t="s">
        <v>5</v>
      </c>
      <c r="B29" s="9"/>
      <c r="C29" s="18">
        <f t="shared" si="6"/>
        <v>0</v>
      </c>
      <c r="D29" s="9"/>
      <c r="E29" s="18">
        <f t="shared" si="6"/>
        <v>0</v>
      </c>
      <c r="F29" s="9"/>
      <c r="G29" s="18">
        <f t="shared" si="6"/>
        <v>0</v>
      </c>
      <c r="H29" s="14">
        <f t="shared" si="5"/>
        <v>0</v>
      </c>
      <c r="I29" s="18">
        <f t="shared" si="6"/>
        <v>0</v>
      </c>
      <c r="M29" t="str">
        <f t="shared" si="3"/>
        <v>Математика </v>
      </c>
      <c r="N29" s="64"/>
      <c r="O29" s="56"/>
      <c r="P29" s="56"/>
      <c r="Q29" s="56"/>
      <c r="R29" s="56"/>
      <c r="S29" s="56"/>
      <c r="T29" s="56"/>
      <c r="U29" s="56"/>
      <c r="V29" s="56"/>
      <c r="W29" s="56"/>
      <c r="X29" s="48"/>
      <c r="Y29" s="56"/>
      <c r="Z29" s="48"/>
      <c r="AA29" s="48"/>
      <c r="AB29" s="48"/>
      <c r="AC29" s="48"/>
      <c r="AD29" s="48"/>
      <c r="AE29" s="48"/>
      <c r="AF29" s="48"/>
      <c r="AG29" s="49"/>
      <c r="AH29" t="str">
        <f t="shared" si="4"/>
        <v>Математика </v>
      </c>
    </row>
    <row r="30" spans="1:34" ht="15.75">
      <c r="A30" s="5" t="s">
        <v>6</v>
      </c>
      <c r="B30" s="9"/>
      <c r="C30" s="18">
        <f t="shared" si="6"/>
        <v>0</v>
      </c>
      <c r="D30" s="9"/>
      <c r="E30" s="18">
        <f t="shared" si="6"/>
        <v>0</v>
      </c>
      <c r="F30" s="9"/>
      <c r="G30" s="18">
        <f t="shared" si="6"/>
        <v>0</v>
      </c>
      <c r="H30" s="14">
        <f t="shared" si="5"/>
        <v>0</v>
      </c>
      <c r="I30" s="18">
        <f t="shared" si="6"/>
        <v>0</v>
      </c>
      <c r="M30" t="str">
        <f t="shared" si="3"/>
        <v>Информатика</v>
      </c>
      <c r="N30" s="64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48"/>
      <c r="AA30" s="48"/>
      <c r="AB30" s="48"/>
      <c r="AC30" s="48"/>
      <c r="AD30" s="48"/>
      <c r="AE30" s="48"/>
      <c r="AF30" s="48"/>
      <c r="AG30" s="49"/>
      <c r="AH30" t="str">
        <f t="shared" si="4"/>
        <v>Информатика</v>
      </c>
    </row>
    <row r="31" spans="1:34" ht="15.75">
      <c r="A31" s="5" t="s">
        <v>7</v>
      </c>
      <c r="B31" s="9"/>
      <c r="C31" s="18">
        <f t="shared" si="6"/>
        <v>0</v>
      </c>
      <c r="D31" s="9"/>
      <c r="E31" s="18">
        <f t="shared" si="6"/>
        <v>0</v>
      </c>
      <c r="F31" s="9"/>
      <c r="G31" s="18">
        <f t="shared" si="6"/>
        <v>0</v>
      </c>
      <c r="H31" s="14">
        <f t="shared" si="5"/>
        <v>0</v>
      </c>
      <c r="I31" s="18">
        <f t="shared" si="6"/>
        <v>0</v>
      </c>
      <c r="M31" t="str">
        <f t="shared" si="3"/>
        <v>Физика</v>
      </c>
      <c r="N31" s="64"/>
      <c r="O31" s="56"/>
      <c r="P31" s="56"/>
      <c r="Q31" s="56"/>
      <c r="R31" s="56"/>
      <c r="S31" s="56"/>
      <c r="T31" s="56"/>
      <c r="U31" s="56"/>
      <c r="V31" s="56"/>
      <c r="W31" s="56"/>
      <c r="X31" s="48"/>
      <c r="Y31" s="56"/>
      <c r="Z31" s="48"/>
      <c r="AA31" s="48"/>
      <c r="AB31" s="48"/>
      <c r="AC31" s="48"/>
      <c r="AD31" s="48"/>
      <c r="AE31" s="48"/>
      <c r="AF31" s="48"/>
      <c r="AG31" s="49"/>
      <c r="AH31" t="str">
        <f t="shared" si="4"/>
        <v>Физика</v>
      </c>
    </row>
    <row r="32" spans="1:34" ht="15.75">
      <c r="A32" s="5" t="s">
        <v>8</v>
      </c>
      <c r="B32" s="9"/>
      <c r="C32" s="18">
        <f t="shared" si="6"/>
        <v>0</v>
      </c>
      <c r="D32" s="9"/>
      <c r="E32" s="18">
        <f t="shared" si="6"/>
        <v>0</v>
      </c>
      <c r="F32" s="9"/>
      <c r="G32" s="18">
        <f t="shared" si="6"/>
        <v>0</v>
      </c>
      <c r="H32" s="14">
        <f t="shared" si="5"/>
        <v>0</v>
      </c>
      <c r="I32" s="18">
        <f t="shared" si="6"/>
        <v>0</v>
      </c>
      <c r="M32" t="str">
        <f t="shared" si="3"/>
        <v>Химия</v>
      </c>
      <c r="N32" s="64"/>
      <c r="O32" s="56"/>
      <c r="P32" s="56"/>
      <c r="Q32" s="56"/>
      <c r="R32" s="56"/>
      <c r="S32" s="56"/>
      <c r="T32" s="56"/>
      <c r="U32" s="56"/>
      <c r="V32" s="56"/>
      <c r="W32" s="56"/>
      <c r="X32" s="48"/>
      <c r="Y32" s="48"/>
      <c r="Z32" s="48"/>
      <c r="AA32" s="48"/>
      <c r="AB32" s="48"/>
      <c r="AC32" s="48"/>
      <c r="AD32" s="48"/>
      <c r="AE32" s="48"/>
      <c r="AF32" s="48"/>
      <c r="AG32" s="49"/>
      <c r="AH32" t="str">
        <f t="shared" si="4"/>
        <v>Химия</v>
      </c>
    </row>
    <row r="33" spans="1:34" ht="15.75">
      <c r="A33" s="5" t="s">
        <v>9</v>
      </c>
      <c r="B33" s="9"/>
      <c r="C33" s="18">
        <f t="shared" si="6"/>
        <v>0</v>
      </c>
      <c r="D33" s="9"/>
      <c r="E33" s="18">
        <f t="shared" si="6"/>
        <v>0</v>
      </c>
      <c r="F33" s="9"/>
      <c r="G33" s="18">
        <f t="shared" si="6"/>
        <v>0</v>
      </c>
      <c r="H33" s="14">
        <f t="shared" si="5"/>
        <v>0</v>
      </c>
      <c r="I33" s="18">
        <f t="shared" si="6"/>
        <v>0</v>
      </c>
      <c r="M33" t="str">
        <f t="shared" si="3"/>
        <v>Биология</v>
      </c>
      <c r="N33" s="47"/>
      <c r="O33" s="65"/>
      <c r="P33" s="65"/>
      <c r="Q33" s="65"/>
      <c r="R33" s="65"/>
      <c r="S33" s="65"/>
      <c r="T33" s="65"/>
      <c r="U33" s="65"/>
      <c r="V33" s="65"/>
      <c r="W33" s="65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t="str">
        <f t="shared" si="4"/>
        <v>Биология</v>
      </c>
    </row>
    <row r="34" spans="1:34" ht="15.75">
      <c r="A34" s="5" t="s">
        <v>10</v>
      </c>
      <c r="B34" s="9"/>
      <c r="C34" s="18">
        <f t="shared" si="6"/>
        <v>0</v>
      </c>
      <c r="D34" s="9"/>
      <c r="E34" s="18">
        <f t="shared" si="6"/>
        <v>0</v>
      </c>
      <c r="F34" s="9"/>
      <c r="G34" s="18">
        <f t="shared" si="6"/>
        <v>0</v>
      </c>
      <c r="H34" s="14">
        <f t="shared" si="5"/>
        <v>0</v>
      </c>
      <c r="I34" s="18">
        <f>IF(H$11&gt;0,H34/H$11,0)</f>
        <v>0</v>
      </c>
      <c r="M34" t="str">
        <f t="shared" si="3"/>
        <v>Искусство </v>
      </c>
      <c r="N34" s="47"/>
      <c r="O34" s="65"/>
      <c r="P34" s="65"/>
      <c r="Q34" s="65"/>
      <c r="R34" s="65"/>
      <c r="S34" s="65"/>
      <c r="T34" s="65"/>
      <c r="U34" s="65"/>
      <c r="V34" s="65"/>
      <c r="W34" s="65"/>
      <c r="X34" s="48"/>
      <c r="Y34" s="48"/>
      <c r="Z34" s="48"/>
      <c r="AA34" s="48"/>
      <c r="AB34" s="48"/>
      <c r="AC34" s="48"/>
      <c r="AD34" s="48"/>
      <c r="AE34" s="48"/>
      <c r="AF34" s="48"/>
      <c r="AG34" s="49"/>
      <c r="AH34" t="str">
        <f t="shared" si="4"/>
        <v>Искусство </v>
      </c>
    </row>
    <row r="35" spans="1:34" ht="15.75">
      <c r="A35" s="5" t="s">
        <v>11</v>
      </c>
      <c r="B35" s="9"/>
      <c r="C35" s="18">
        <f t="shared" si="6"/>
        <v>0</v>
      </c>
      <c r="D35" s="9"/>
      <c r="E35" s="18">
        <f t="shared" si="6"/>
        <v>0</v>
      </c>
      <c r="F35" s="9"/>
      <c r="G35" s="18">
        <f t="shared" si="6"/>
        <v>0</v>
      </c>
      <c r="H35" s="14">
        <f t="shared" si="5"/>
        <v>0</v>
      </c>
      <c r="I35" s="18">
        <f t="shared" si="6"/>
        <v>0</v>
      </c>
      <c r="M35" t="str">
        <f t="shared" si="3"/>
        <v>История</v>
      </c>
      <c r="N35" s="47"/>
      <c r="O35" s="65"/>
      <c r="P35" s="65"/>
      <c r="Q35" s="65"/>
      <c r="R35" s="65"/>
      <c r="S35" s="65"/>
      <c r="T35" s="65"/>
      <c r="U35" s="65"/>
      <c r="V35" s="65"/>
      <c r="W35" s="65"/>
      <c r="X35" s="48"/>
      <c r="Y35" s="48"/>
      <c r="Z35" s="48"/>
      <c r="AA35" s="48"/>
      <c r="AB35" s="48"/>
      <c r="AC35" s="48"/>
      <c r="AD35" s="48"/>
      <c r="AE35" s="48"/>
      <c r="AF35" s="48"/>
      <c r="AG35" s="49"/>
      <c r="AH35" t="str">
        <f t="shared" si="4"/>
        <v>История</v>
      </c>
    </row>
    <row r="36" spans="1:34" ht="15.75">
      <c r="A36" s="5" t="s">
        <v>12</v>
      </c>
      <c r="B36" s="9"/>
      <c r="C36" s="18">
        <f t="shared" si="6"/>
        <v>0</v>
      </c>
      <c r="D36" s="9"/>
      <c r="E36" s="18">
        <f t="shared" si="6"/>
        <v>0</v>
      </c>
      <c r="F36" s="9"/>
      <c r="G36" s="18">
        <f t="shared" si="6"/>
        <v>0</v>
      </c>
      <c r="H36" s="14">
        <f t="shared" si="5"/>
        <v>0</v>
      </c>
      <c r="I36" s="18">
        <f t="shared" si="6"/>
        <v>0</v>
      </c>
      <c r="M36" t="str">
        <f t="shared" si="3"/>
        <v>Обществознание</v>
      </c>
      <c r="N36" s="47"/>
      <c r="O36" s="65"/>
      <c r="P36" s="65"/>
      <c r="Q36" s="65"/>
      <c r="R36" s="65"/>
      <c r="S36" s="65"/>
      <c r="T36" s="65"/>
      <c r="U36" s="65"/>
      <c r="V36" s="65"/>
      <c r="W36" s="65"/>
      <c r="X36" s="48"/>
      <c r="Y36" s="48"/>
      <c r="Z36" s="48"/>
      <c r="AA36" s="48"/>
      <c r="AB36" s="48"/>
      <c r="AC36" s="48"/>
      <c r="AD36" s="48"/>
      <c r="AE36" s="48"/>
      <c r="AF36" s="48"/>
      <c r="AG36" s="49"/>
      <c r="AH36" t="str">
        <f t="shared" si="4"/>
        <v>Обществознание</v>
      </c>
    </row>
    <row r="37" spans="1:34" ht="15.75">
      <c r="A37" s="5" t="s">
        <v>13</v>
      </c>
      <c r="B37" s="9"/>
      <c r="C37" s="18">
        <f t="shared" si="6"/>
        <v>0</v>
      </c>
      <c r="D37" s="9"/>
      <c r="E37" s="18">
        <f t="shared" si="6"/>
        <v>0</v>
      </c>
      <c r="F37" s="9"/>
      <c r="G37" s="18">
        <f t="shared" si="6"/>
        <v>0</v>
      </c>
      <c r="H37" s="14">
        <f t="shared" si="5"/>
        <v>0</v>
      </c>
      <c r="I37" s="18">
        <f t="shared" si="6"/>
        <v>0</v>
      </c>
      <c r="M37" t="str">
        <f t="shared" si="3"/>
        <v>География</v>
      </c>
      <c r="N37" s="47"/>
      <c r="O37" s="65"/>
      <c r="P37" s="65"/>
      <c r="Q37" s="65"/>
      <c r="R37" s="65"/>
      <c r="S37" s="65"/>
      <c r="T37" s="65"/>
      <c r="U37" s="65"/>
      <c r="V37" s="65"/>
      <c r="W37" s="65"/>
      <c r="X37" s="48"/>
      <c r="Y37" s="48"/>
      <c r="Z37" s="48"/>
      <c r="AA37" s="48"/>
      <c r="AB37" s="48"/>
      <c r="AC37" s="48"/>
      <c r="AD37" s="48"/>
      <c r="AE37" s="48"/>
      <c r="AF37" s="48"/>
      <c r="AG37" s="49"/>
      <c r="AH37" t="str">
        <f t="shared" si="4"/>
        <v>География</v>
      </c>
    </row>
    <row r="38" spans="1:34" ht="15.75">
      <c r="A38" s="5" t="s">
        <v>14</v>
      </c>
      <c r="B38" s="9"/>
      <c r="C38" s="18">
        <f t="shared" si="6"/>
        <v>0</v>
      </c>
      <c r="D38" s="9"/>
      <c r="E38" s="18">
        <f t="shared" si="6"/>
        <v>0</v>
      </c>
      <c r="F38" s="9"/>
      <c r="G38" s="18">
        <f t="shared" si="6"/>
        <v>0</v>
      </c>
      <c r="H38" s="14">
        <f t="shared" si="5"/>
        <v>0</v>
      </c>
      <c r="I38" s="18">
        <f t="shared" si="6"/>
        <v>0</v>
      </c>
      <c r="M38" t="str">
        <f t="shared" si="3"/>
        <v>Технология</v>
      </c>
      <c r="N38" s="47"/>
      <c r="O38" s="65"/>
      <c r="P38" s="65"/>
      <c r="Q38" s="65"/>
      <c r="R38" s="65"/>
      <c r="S38" s="65"/>
      <c r="T38" s="65"/>
      <c r="U38" s="65"/>
      <c r="V38" s="65"/>
      <c r="W38" s="65"/>
      <c r="X38" s="48"/>
      <c r="Y38" s="48"/>
      <c r="Z38" s="48"/>
      <c r="AA38" s="48"/>
      <c r="AB38" s="48"/>
      <c r="AC38" s="48"/>
      <c r="AD38" s="48"/>
      <c r="AE38" s="48"/>
      <c r="AF38" s="48"/>
      <c r="AG38" s="49"/>
      <c r="AH38" t="str">
        <f t="shared" si="4"/>
        <v>Технология</v>
      </c>
    </row>
    <row r="39" spans="1:34" ht="15.75">
      <c r="A39" s="5" t="s">
        <v>15</v>
      </c>
      <c r="B39" s="9"/>
      <c r="C39" s="18">
        <f t="shared" si="6"/>
        <v>0</v>
      </c>
      <c r="D39" s="9"/>
      <c r="E39" s="18">
        <f t="shared" si="6"/>
        <v>0</v>
      </c>
      <c r="F39" s="9"/>
      <c r="G39" s="18">
        <f t="shared" si="6"/>
        <v>0</v>
      </c>
      <c r="H39" s="14">
        <f>SUM(B39,D39,F39)</f>
        <v>0</v>
      </c>
      <c r="I39" s="18">
        <f t="shared" si="6"/>
        <v>0</v>
      </c>
      <c r="M39" t="str">
        <f t="shared" si="3"/>
        <v>Физкультура</v>
      </c>
      <c r="N39" s="47"/>
      <c r="O39" s="65"/>
      <c r="P39" s="65"/>
      <c r="Q39" s="65"/>
      <c r="R39" s="65"/>
      <c r="S39" s="65"/>
      <c r="T39" s="65"/>
      <c r="U39" s="65"/>
      <c r="V39" s="65"/>
      <c r="W39" s="65"/>
      <c r="X39" s="48"/>
      <c r="Y39" s="48"/>
      <c r="Z39" s="48"/>
      <c r="AA39" s="48"/>
      <c r="AB39" s="48"/>
      <c r="AC39" s="48"/>
      <c r="AD39" s="48"/>
      <c r="AE39" s="48"/>
      <c r="AF39" s="48"/>
      <c r="AG39" s="49"/>
      <c r="AH39" t="str">
        <f t="shared" si="4"/>
        <v>Физкультура</v>
      </c>
    </row>
    <row r="40" spans="1:34" ht="15.75">
      <c r="A40" s="5" t="s">
        <v>16</v>
      </c>
      <c r="B40" s="9"/>
      <c r="C40" s="18">
        <f t="shared" si="6"/>
        <v>0</v>
      </c>
      <c r="D40" s="9"/>
      <c r="E40" s="18">
        <f t="shared" si="6"/>
        <v>0</v>
      </c>
      <c r="F40" s="9"/>
      <c r="G40" s="18">
        <f t="shared" si="6"/>
        <v>0</v>
      </c>
      <c r="H40" s="14">
        <f t="shared" si="5"/>
        <v>0</v>
      </c>
      <c r="I40" s="18">
        <f t="shared" si="6"/>
        <v>0</v>
      </c>
      <c r="M40" t="str">
        <f t="shared" si="3"/>
        <v>ОБЖ</v>
      </c>
      <c r="N40" s="50"/>
      <c r="O40" s="74"/>
      <c r="P40" s="74"/>
      <c r="Q40" s="74"/>
      <c r="R40" s="74"/>
      <c r="S40" s="74"/>
      <c r="T40" s="74"/>
      <c r="U40" s="74"/>
      <c r="V40" s="74"/>
      <c r="W40" s="74"/>
      <c r="X40" s="51"/>
      <c r="Y40" s="51"/>
      <c r="Z40" s="51"/>
      <c r="AA40" s="51"/>
      <c r="AB40" s="51"/>
      <c r="AC40" s="51"/>
      <c r="AD40" s="51"/>
      <c r="AE40" s="51"/>
      <c r="AF40" s="51"/>
      <c r="AG40" s="52"/>
      <c r="AH40" t="str">
        <f t="shared" si="4"/>
        <v>ОБЖ</v>
      </c>
    </row>
    <row r="41" spans="1:33" ht="15.75">
      <c r="A41" s="5" t="s">
        <v>17</v>
      </c>
      <c r="B41" s="9"/>
      <c r="C41" s="18">
        <f>IF(B$11&gt;0,B41/B$11,0)</f>
        <v>0</v>
      </c>
      <c r="D41" s="9"/>
      <c r="E41" s="18">
        <f>IF(D$11&gt;0,D41/D$11,0)</f>
        <v>0</v>
      </c>
      <c r="F41" s="9"/>
      <c r="G41" s="18">
        <f>IF(F$11&gt;0,F41/F$11,0)</f>
        <v>0</v>
      </c>
      <c r="H41" s="14">
        <f t="shared" si="5"/>
        <v>0</v>
      </c>
      <c r="I41" s="18">
        <f>IF(H$11&gt;0,H41/H$11,0)</f>
        <v>0</v>
      </c>
      <c r="M41" s="54" t="s">
        <v>66</v>
      </c>
      <c r="N41" s="68">
        <f>COUNTA(N26:AG40)</f>
        <v>0</v>
      </c>
      <c r="O41" s="68"/>
      <c r="P41" s="68"/>
      <c r="Q41" s="68"/>
      <c r="R41" s="68"/>
      <c r="S41" s="68"/>
      <c r="T41" s="68"/>
      <c r="U41" s="68"/>
      <c r="V41" s="68"/>
      <c r="W41" s="68"/>
      <c r="X41" s="42"/>
      <c r="Y41" s="42"/>
      <c r="Z41" s="42"/>
      <c r="AA41" s="42"/>
      <c r="AB41" s="42"/>
      <c r="AC41" s="42"/>
      <c r="AD41" s="42"/>
      <c r="AE41" s="42"/>
      <c r="AF41" s="42"/>
      <c r="AG41" s="42"/>
    </row>
    <row r="42" spans="1:14" ht="15.75" customHeight="1">
      <c r="A42" s="4" t="s">
        <v>0</v>
      </c>
      <c r="B42" s="14">
        <f>SUM(B27:B41)</f>
        <v>0</v>
      </c>
      <c r="C42" s="18">
        <f>IF(B$11&gt;0,B42/B$11,0)</f>
        <v>0</v>
      </c>
      <c r="D42" s="14">
        <f>SUM(D27:D41)</f>
        <v>0</v>
      </c>
      <c r="E42" s="18">
        <f>IF(D$11&gt;0,D42/D$11,0)</f>
        <v>0</v>
      </c>
      <c r="F42" s="14">
        <f>SUM(F27:F41)</f>
        <v>0</v>
      </c>
      <c r="G42" s="18">
        <f>IF(F$11&gt;0,F42/F$11,0)</f>
        <v>0</v>
      </c>
      <c r="H42" s="14">
        <f>SUM(H27:H41)</f>
        <v>0</v>
      </c>
      <c r="I42" s="18">
        <f>IF(H$11&gt;0,H42/H$11,0)</f>
        <v>0</v>
      </c>
      <c r="N42" s="77" t="str">
        <f>IF(N41=H42,"Ok!","Количество двоек не совпадает!")</f>
        <v>Ok!</v>
      </c>
    </row>
    <row r="43" spans="1:23" ht="6" customHeight="1">
      <c r="A43" s="6"/>
      <c r="B43" s="6"/>
      <c r="C43" s="6"/>
      <c r="D43" s="6"/>
      <c r="E43" s="6"/>
      <c r="F43" s="6"/>
      <c r="G43" s="6"/>
      <c r="H43" s="6"/>
      <c r="I43" s="6"/>
      <c r="M43" s="41"/>
      <c r="O43" s="69"/>
      <c r="P43" s="69"/>
      <c r="Q43" s="69"/>
      <c r="R43" s="69"/>
      <c r="S43" s="69"/>
      <c r="T43" s="69"/>
      <c r="U43" s="69"/>
      <c r="V43" s="69"/>
      <c r="W43" s="69"/>
    </row>
    <row r="44" spans="1:13" ht="15.75">
      <c r="A44" s="7" t="s">
        <v>29</v>
      </c>
      <c r="B44" s="1" t="s">
        <v>31</v>
      </c>
      <c r="C44" s="1" t="s">
        <v>18</v>
      </c>
      <c r="D44" s="21"/>
      <c r="E44" s="21"/>
      <c r="F44" s="22"/>
      <c r="G44" s="22"/>
      <c r="H44" s="21"/>
      <c r="I44" s="21"/>
      <c r="M44" s="63"/>
    </row>
    <row r="45" spans="1:9" ht="15.75">
      <c r="A45" s="1" t="s">
        <v>0</v>
      </c>
      <c r="B45" s="9">
        <v>30</v>
      </c>
      <c r="C45" s="1" t="s">
        <v>26</v>
      </c>
      <c r="D45" s="23"/>
      <c r="E45" s="21"/>
      <c r="F45" s="24"/>
      <c r="G45" s="22"/>
      <c r="H45" s="21"/>
      <c r="I45" s="21"/>
    </row>
    <row r="46" spans="1:9" ht="15.75">
      <c r="A46" s="2" t="s">
        <v>23</v>
      </c>
      <c r="B46" s="9">
        <v>17</v>
      </c>
      <c r="C46" s="28">
        <f>IF(B$45&gt;0,B46/B$45,0)</f>
        <v>0.5666666666666667</v>
      </c>
      <c r="D46" s="21"/>
      <c r="E46" s="25"/>
      <c r="F46" s="22"/>
      <c r="G46" s="26"/>
      <c r="H46" s="21"/>
      <c r="I46" s="25"/>
    </row>
    <row r="47" spans="1:9" ht="15.75">
      <c r="A47" s="58" t="s">
        <v>68</v>
      </c>
      <c r="B47" s="9">
        <v>3</v>
      </c>
      <c r="C47" s="28">
        <f>IF(B$46&gt;0,B47/B$46,0)</f>
        <v>0.17647058823529413</v>
      </c>
      <c r="D47" s="23"/>
      <c r="E47" s="25"/>
      <c r="F47" s="24"/>
      <c r="G47" s="26"/>
      <c r="H47" s="21"/>
      <c r="I47" s="25"/>
    </row>
    <row r="48" spans="1:9" ht="15.75">
      <c r="A48" s="8" t="s">
        <v>19</v>
      </c>
      <c r="B48" s="9">
        <v>12</v>
      </c>
      <c r="C48" s="28">
        <f>IF(B$46&gt;0,B48/B$46,0)</f>
        <v>0.7058823529411765</v>
      </c>
      <c r="D48" s="23"/>
      <c r="E48" s="25"/>
      <c r="F48" s="24"/>
      <c r="G48" s="26"/>
      <c r="H48" s="21"/>
      <c r="I48" s="25"/>
    </row>
    <row r="49" spans="1:9" ht="15.75">
      <c r="A49" s="8" t="s">
        <v>20</v>
      </c>
      <c r="B49" s="9">
        <v>0</v>
      </c>
      <c r="C49" s="28">
        <f>IF(B$46&gt;0,B49/B$46,0)</f>
        <v>0</v>
      </c>
      <c r="D49" s="23"/>
      <c r="E49" s="25"/>
      <c r="F49" s="24"/>
      <c r="G49" s="26"/>
      <c r="H49" s="21"/>
      <c r="I49" s="25"/>
    </row>
    <row r="50" spans="1:9" ht="15.75">
      <c r="A50" s="8" t="s">
        <v>21</v>
      </c>
      <c r="B50" s="14">
        <f>B46-SUM(B47:B49)</f>
        <v>2</v>
      </c>
      <c r="C50" s="28">
        <f>IF(B$46&gt;0,B50/B$46,0)</f>
        <v>0.11764705882352941</v>
      </c>
      <c r="D50" s="23"/>
      <c r="E50" s="25"/>
      <c r="F50" s="24"/>
      <c r="G50" s="26"/>
      <c r="H50" s="21"/>
      <c r="I50" s="25"/>
    </row>
    <row r="51" spans="1:9" ht="21.75" customHeight="1">
      <c r="A51" s="79" t="s">
        <v>83</v>
      </c>
      <c r="B51" s="78">
        <v>2</v>
      </c>
      <c r="C51" s="28">
        <f>IF(B$46&gt;0,B51/B$46,0)</f>
        <v>0.11764705882352941</v>
      </c>
      <c r="D51" s="23"/>
      <c r="E51" s="25"/>
      <c r="F51" s="24"/>
      <c r="G51" s="26"/>
      <c r="H51" s="21"/>
      <c r="I51" s="25"/>
    </row>
    <row r="53" spans="1:5" ht="15.75">
      <c r="A53" s="38" t="s">
        <v>27</v>
      </c>
      <c r="B53" s="38"/>
      <c r="C53" s="38"/>
      <c r="D53" s="38"/>
      <c r="E53" s="39" t="str">
        <f>VLOOKUP(K2,J5:L25,3,FALSE)</f>
        <v>Д.В. Абрамов </v>
      </c>
    </row>
  </sheetData>
  <sheetProtection password="CE28" sheet="1" formatCells="0"/>
  <mergeCells count="8">
    <mergeCell ref="A1:I1"/>
    <mergeCell ref="D5:E5"/>
    <mergeCell ref="B5:C5"/>
    <mergeCell ref="F5:G5"/>
    <mergeCell ref="H5:I5"/>
    <mergeCell ref="A5:A6"/>
    <mergeCell ref="A3:I3"/>
    <mergeCell ref="A2:I2"/>
  </mergeCells>
  <conditionalFormatting sqref="B46 B10 F10 D10">
    <cfRule type="cellIs" priority="54" dxfId="2" operator="greaterThan" stopIfTrue="1">
      <formula>B9</formula>
    </cfRule>
  </conditionalFormatting>
  <conditionalFormatting sqref="C27:C42 E27:E42 G27:G42 I27:I42 I8:I24 C8:C24 E8:E24 G8:G24">
    <cfRule type="cellIs" priority="53" dxfId="3" operator="equal" stopIfTrue="1">
      <formula>0</formula>
    </cfRule>
  </conditionalFormatting>
  <conditionalFormatting sqref="N41">
    <cfRule type="cellIs" priority="3" dxfId="0" operator="notEqual" stopIfTrue="1">
      <formula>$H$42</formula>
    </cfRule>
  </conditionalFormatting>
  <printOptions horizontalCentered="1"/>
  <pageMargins left="0.984251968503937" right="0.3937007874015748" top="0.31496062992125984" bottom="0.31496062992125984" header="0.5118110236220472" footer="0.5118110236220472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Патраков В.Д.</dc:creator>
  <cp:keywords/>
  <dc:description/>
  <cp:lastModifiedBy>Пользователь</cp:lastModifiedBy>
  <cp:lastPrinted>2015-11-03T06:37:27Z</cp:lastPrinted>
  <dcterms:created xsi:type="dcterms:W3CDTF">2007-12-12T09:39:02Z</dcterms:created>
  <dcterms:modified xsi:type="dcterms:W3CDTF">2015-11-03T06:37:30Z</dcterms:modified>
  <cp:category/>
  <cp:version/>
  <cp:contentType/>
  <cp:contentStatus/>
</cp:coreProperties>
</file>